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8_{D0770100-11BB-4B5B-8CB2-07AF6BBF887D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ローン計画" sheetId="3" r:id="rId1"/>
  </sheets>
  <definedNames>
    <definedName name="ActualNumberOfPayments" localSheetId="0">IFERROR(IF(ローン計画!LoanIsGood,IF(ローン計画!PaymentsPerYear=1,1,MATCH(0.01,ローン計画!End_Bal,-1)+1)),"")</definedName>
    <definedName name="ColumnTitle1" localSheetId="0">PaymentSchedule3[[#Headers],[支払回数]]</definedName>
    <definedName name="End_Bal" localSheetId="0">PaymentSchedule3[期末
残高]</definedName>
    <definedName name="ExtraPayments" localSheetId="0">ローン計画!$E$11</definedName>
    <definedName name="InterestRate" localSheetId="0">ローン計画!$E$6</definedName>
    <definedName name="LastCol" localSheetId="0">MATCH(REPT("z",255),ローン計画!$13:$13)</definedName>
    <definedName name="LastRow" localSheetId="0">MATCH(9.99E+307,ローン計画!$B:$B)</definedName>
    <definedName name="LenderName" localSheetId="0">ローン計画!$H$11:$I$11</definedName>
    <definedName name="LoanAmount" localSheetId="0">ローン計画!$E$5</definedName>
    <definedName name="LoanIsGood" localSheetId="0">(ローン計画!$E$5*ローン計画!$E$6*ローン計画!$E$7*ローン計画!$E$9)&gt;0</definedName>
    <definedName name="LoanPeriod" localSheetId="0">ローン計画!$E$7</definedName>
    <definedName name="LoanStartDate" localSheetId="0">ローン計画!$E$9</definedName>
    <definedName name="PaymentsPerYear" localSheetId="0">ローン計画!$E$8</definedName>
    <definedName name="_xlnm.Print_Area" localSheetId="0">ローン計画!$G$17</definedName>
    <definedName name="_xlnm.Print_Titles" localSheetId="0">ローン計画!$13:$13</definedName>
    <definedName name="PrintArea_SET" localSheetId="0">OFFSET(ローン計画!A1,ローン計画!LastRow,ローン計画!LastCol)</definedName>
    <definedName name="RowTitleRegion1..E9" localSheetId="0">ローン計画!$B$5:$D$5</definedName>
    <definedName name="RowTitleRegion2..I7" localSheetId="0">ローン計画!$G$5:$H$5</definedName>
    <definedName name="RowTitleRegion3..E9" localSheetId="0">ローン計画!$B$11</definedName>
    <definedName name="RowTitleRegion4..H9" localSheetId="0">ローン計画!$G$11</definedName>
    <definedName name="ScheduledNumberOfPayments" localSheetId="0">ローン計画!$I$6</definedName>
    <definedName name="ScheduledPayment" localSheetId="0">ローン計画!$I$5</definedName>
    <definedName name="TotalEarlyPayments" localSheetId="0">SUM(PaymentSchedule3[追加額
返済額])</definedName>
    <definedName name="TotalInterest" localSheetId="0">SUM(PaymentSchedule3[利息])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I6" i="3" l="1"/>
  <c r="B19" i="3" l="1"/>
  <c r="B21" i="3"/>
  <c r="C21" i="3" s="1"/>
  <c r="B14" i="3"/>
  <c r="D14" i="3" s="1"/>
  <c r="I14" i="3" s="1"/>
  <c r="B15" i="3"/>
  <c r="C15" i="3" s="1"/>
  <c r="B17" i="3"/>
  <c r="I5" i="3"/>
  <c r="B18" i="3"/>
  <c r="B20" i="3"/>
  <c r="B16" i="3"/>
  <c r="B23" i="3"/>
  <c r="C19" i="3"/>
  <c r="B22" i="3"/>
  <c r="E21" i="3" l="1"/>
  <c r="C14" i="3"/>
  <c r="E19" i="3"/>
  <c r="E14" i="3"/>
  <c r="F14" i="3" s="1"/>
  <c r="G14" i="3" s="1"/>
  <c r="H14" i="3" s="1"/>
  <c r="J14" i="3" s="1"/>
  <c r="D15" i="3" s="1"/>
  <c r="E15" i="3"/>
  <c r="E22" i="3"/>
  <c r="C22" i="3"/>
  <c r="E16" i="3"/>
  <c r="C16" i="3"/>
  <c r="K14" i="3"/>
  <c r="E23" i="3"/>
  <c r="C23" i="3"/>
  <c r="E18" i="3"/>
  <c r="C18" i="3"/>
  <c r="C20" i="3"/>
  <c r="E20" i="3"/>
  <c r="E17" i="3"/>
  <c r="C17" i="3"/>
  <c r="I15" i="3" l="1"/>
  <c r="F15" i="3"/>
  <c r="G15" i="3" s="1"/>
  <c r="K15" i="3" l="1"/>
  <c r="H15" i="3"/>
  <c r="J15" i="3" s="1"/>
  <c r="D16" i="3" s="1"/>
  <c r="I16" i="3" s="1"/>
  <c r="K16" i="3" s="1"/>
  <c r="F16" i="3" l="1"/>
  <c r="G16" i="3" s="1"/>
  <c r="H16" i="3" s="1"/>
  <c r="J16" i="3" s="1"/>
  <c r="D17" i="3" s="1"/>
  <c r="I17" i="3" s="1"/>
  <c r="F17" i="3" l="1"/>
  <c r="G17" i="3" s="1"/>
  <c r="H17" i="3" s="1"/>
  <c r="J17" i="3" s="1"/>
  <c r="D18" i="3" s="1"/>
  <c r="K17" i="3"/>
  <c r="I18" i="3" l="1"/>
  <c r="F18" i="3"/>
  <c r="G18" i="3" l="1"/>
  <c r="H18" i="3" s="1"/>
  <c r="J18" i="3" s="1"/>
  <c r="D19" i="3" s="1"/>
  <c r="K18" i="3"/>
  <c r="I19" i="3" l="1"/>
  <c r="F19" i="3"/>
  <c r="G19" i="3" l="1"/>
  <c r="H19" i="3" s="1"/>
  <c r="J19" i="3" s="1"/>
  <c r="D20" i="3" s="1"/>
  <c r="K19" i="3"/>
  <c r="I20" i="3" l="1"/>
  <c r="K20" i="3" s="1"/>
  <c r="F20" i="3"/>
  <c r="G20" i="3" l="1"/>
  <c r="H20" i="3" s="1"/>
  <c r="J20" i="3" s="1"/>
  <c r="D21" i="3" s="1"/>
  <c r="I21" i="3" l="1"/>
  <c r="K21" i="3" s="1"/>
  <c r="F21" i="3"/>
  <c r="G21" i="3" l="1"/>
  <c r="H21" i="3" s="1"/>
  <c r="J21" i="3" s="1"/>
  <c r="D22" i="3" s="1"/>
  <c r="I22" i="3" l="1"/>
  <c r="K22" i="3" s="1"/>
  <c r="F22" i="3"/>
  <c r="G22" i="3" l="1"/>
  <c r="H22" i="3" s="1"/>
  <c r="J22" i="3" s="1"/>
  <c r="D23" i="3" s="1"/>
  <c r="I23" i="3" l="1"/>
  <c r="K23" i="3" s="1"/>
  <c r="F23" i="3"/>
  <c r="G23" i="3" l="1"/>
  <c r="H23" i="3" s="1"/>
  <c r="J23" i="3"/>
  <c r="I9" i="3" l="1"/>
  <c r="I8" i="3"/>
  <c r="I7" i="3" l="1"/>
</calcChain>
</file>

<file path=xl/sharedStrings.xml><?xml version="1.0" encoding="utf-8"?>
<sst xmlns="http://schemas.openxmlformats.org/spreadsheetml/2006/main" count="26" uniqueCount="25">
  <si>
    <t>値を入力する</t>
  </si>
  <si>
    <t>借入金額</t>
  </si>
  <si>
    <t>年間利子率</t>
  </si>
  <si>
    <t>返済年数</t>
  </si>
  <si>
    <t>1 年あたりの支払回数</t>
  </si>
  <si>
    <t>借入日</t>
  </si>
  <si>
    <t>オプションの繰上げ返済</t>
  </si>
  <si>
    <t>支払回数</t>
  </si>
  <si>
    <t>ローン計画書</t>
  </si>
  <si>
    <t>返済額
日付</t>
  </si>
  <si>
    <t>期首
残高</t>
  </si>
  <si>
    <t>返済予定額</t>
  </si>
  <si>
    <t>追加額
返済額</t>
  </si>
  <si>
    <t>ローン概要</t>
  </si>
  <si>
    <t>支払予定回数</t>
  </si>
  <si>
    <t>実際の支払回数</t>
  </si>
  <si>
    <t>早期支払額の合計</t>
  </si>
  <si>
    <t>総利息</t>
  </si>
  <si>
    <t>融資元名</t>
  </si>
  <si>
    <t>合計
返済額</t>
  </si>
  <si>
    <t>元金</t>
  </si>
  <si>
    <t>Woodgrove Bank</t>
  </si>
  <si>
    <t>利息</t>
  </si>
  <si>
    <t>期末
残高</t>
  </si>
  <si>
    <t>累計
利息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</si>
</sst>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_ "/>
  </numFmts>
  <fonts count="32" x14ac:knownFonts="1">
    <font>
      <sz val="11"/>
      <name val="Meiryo UI"/>
      <family val="2"/>
    </font>
    <font>
      <sz val="11"/>
      <name val="Calibr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b/>
      <sz val="16"/>
      <color theme="1" tint="0.24994659260841701"/>
      <name val="Meiryo UI"/>
      <family val="2"/>
    </font>
    <font>
      <b/>
      <sz val="14"/>
      <color theme="1" tint="0.24994659260841701"/>
      <name val="Meiryo UI"/>
      <family val="2"/>
    </font>
    <font>
      <b/>
      <sz val="11"/>
      <color theme="3"/>
      <name val="Meiryo UI"/>
      <family val="2"/>
    </font>
    <font>
      <sz val="11"/>
      <color theme="1" tint="0.24994659260841701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2"/>
      <color theme="3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2"/>
      <color theme="1" tint="0.249977111117893"/>
      <name val="Meiryo UI"/>
      <family val="2"/>
    </font>
    <font>
      <b/>
      <sz val="16"/>
      <color rgb="FF0070C0"/>
      <name val="Meiryo UI"/>
      <family val="2"/>
    </font>
    <font>
      <b/>
      <sz val="40"/>
      <color rgb="FF376B36"/>
      <name val="Meiryo UI"/>
      <family val="2"/>
    </font>
    <font>
      <b/>
      <sz val="20"/>
      <color theme="4" tint="-0.499984740745262"/>
      <name val="Meiryo UI"/>
      <family val="2"/>
    </font>
    <font>
      <sz val="12"/>
      <color theme="1"/>
      <name val="Meiryo UI"/>
      <family val="2"/>
    </font>
    <font>
      <sz val="12"/>
      <color theme="1" tint="0.24994659260841701"/>
      <name val="Meiryo UI"/>
      <family val="2"/>
    </font>
    <font>
      <i/>
      <sz val="11"/>
      <color theme="1"/>
      <name val="Meiryo UI"/>
      <family val="2"/>
    </font>
    <font>
      <b/>
      <sz val="14"/>
      <color rgb="FF376B36"/>
      <name val="Meiryo UI"/>
      <family val="2"/>
    </font>
    <font>
      <sz val="12"/>
      <name val="Meiryo UI"/>
      <family val="2"/>
    </font>
    <font>
      <b/>
      <sz val="14"/>
      <color theme="1" tint="0.34998626667073579"/>
      <name val="Meiryo UI"/>
      <family val="2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rgb="FF376B36"/>
      </top>
      <bottom style="thin">
        <color theme="2" tint="-9.9978637043366805E-2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-0.49998474074526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376B36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0" fillId="0" borderId="1" applyNumberFormat="0" applyFill="0" applyProtection="0">
      <alignment vertical="center"/>
    </xf>
    <xf numFmtId="0" fontId="11" fillId="0" borderId="2" applyNumberFormat="0" applyFill="0" applyProtection="0">
      <alignment vertical="center"/>
    </xf>
    <xf numFmtId="0" fontId="12" fillId="0" borderId="3" applyNumberFormat="0" applyFill="0" applyProtection="0">
      <alignment vertical="center"/>
    </xf>
    <xf numFmtId="0" fontId="13" fillId="2" borderId="4" applyNumberFormat="0" applyProtection="0">
      <alignment horizontal="right"/>
    </xf>
    <xf numFmtId="0" fontId="8" fillId="0" borderId="4" applyNumberFormat="0" applyProtection="0">
      <alignment vertical="center"/>
    </xf>
    <xf numFmtId="10" fontId="7" fillId="0" borderId="0" applyFont="0" applyFill="0" applyBorder="0" applyAlignment="0" applyProtection="0"/>
    <xf numFmtId="7" fontId="13" fillId="2" borderId="0" applyFont="0" applyFill="0" applyBorder="0" applyAlignment="0" applyProtection="0"/>
    <xf numFmtId="0" fontId="13" fillId="3" borderId="0" applyNumberFormat="0" applyFont="0" applyAlignment="0">
      <alignment horizontal="center" vertical="center" wrapText="1"/>
    </xf>
    <xf numFmtId="0" fontId="6" fillId="4" borderId="0" applyNumberFormat="0" applyBorder="0" applyProtection="0">
      <alignment vertical="center" wrapText="1"/>
    </xf>
    <xf numFmtId="178" fontId="13" fillId="3" borderId="0" applyFont="0" applyFill="0" applyBorder="0" applyAlignment="0"/>
    <xf numFmtId="14" fontId="13" fillId="0" borderId="0" applyFont="0" applyFill="0" applyBorder="0" applyAlignment="0"/>
    <xf numFmtId="7" fontId="13" fillId="2" borderId="0" applyFont="0" applyFill="0" applyBorder="0" applyProtection="0">
      <alignment horizontal="right" indent="2"/>
    </xf>
    <xf numFmtId="0" fontId="22" fillId="6" borderId="0" applyFill="0" applyBorder="0" applyProtection="0">
      <alignment horizontal="left" vertical="center" wrapText="1" indent="1"/>
    </xf>
    <xf numFmtId="0" fontId="17" fillId="0" borderId="5">
      <alignment vertical="center"/>
    </xf>
    <xf numFmtId="0" fontId="21" fillId="5" borderId="0" applyFill="0" applyProtection="0">
      <alignment horizontal="center" vertical="center" wrapText="1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16" applyNumberFormat="0" applyAlignment="0" applyProtection="0"/>
    <xf numFmtId="0" fontId="5" fillId="10" borderId="17" applyNumberFormat="0" applyAlignment="0" applyProtection="0"/>
    <xf numFmtId="0" fontId="14" fillId="0" borderId="18" applyNumberFormat="0" applyFill="0" applyAlignment="0" applyProtection="0"/>
    <xf numFmtId="0" fontId="6" fillId="11" borderId="19" applyNumberFormat="0" applyAlignment="0" applyProtection="0"/>
    <xf numFmtId="0" fontId="20" fillId="0" borderId="0" applyNumberFormat="0" applyFill="0" applyBorder="0" applyAlignment="0" applyProtection="0"/>
    <xf numFmtId="0" fontId="7" fillId="12" borderId="20" applyNumberFormat="0" applyFont="0" applyAlignment="0" applyProtection="0"/>
    <xf numFmtId="0" fontId="19" fillId="0" borderId="21" applyNumberFormat="0" applyFill="0" applyAlignment="0" applyProtection="0"/>
    <xf numFmtId="0" fontId="3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11" fillId="0" borderId="0" xfId="2" applyBorder="1">
      <alignment vertical="center"/>
    </xf>
    <xf numFmtId="0" fontId="11" fillId="0" borderId="0" xfId="2" applyFill="1" applyBorder="1">
      <alignment vertical="center"/>
    </xf>
    <xf numFmtId="0" fontId="11" fillId="0" borderId="15" xfId="2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15" xfId="0" applyFont="1" applyBorder="1" applyAlignment="1">
      <alignment vertical="center"/>
    </xf>
    <xf numFmtId="0" fontId="0" fillId="0" borderId="7" xfId="0" applyFont="1" applyBorder="1"/>
    <xf numFmtId="0" fontId="23" fillId="0" borderId="0" xfId="13" applyFont="1" applyFill="1" applyBorder="1" applyAlignment="1">
      <alignment vertical="center" wrapText="1"/>
    </xf>
    <xf numFmtId="0" fontId="24" fillId="0" borderId="15" xfId="2" applyFont="1" applyBorder="1" applyAlignment="1">
      <alignment horizontal="left" vertical="center" indent="1"/>
    </xf>
    <xf numFmtId="0" fontId="24" fillId="0" borderId="0" xfId="2" applyFont="1" applyFill="1" applyBorder="1">
      <alignment vertical="center"/>
    </xf>
    <xf numFmtId="10" fontId="26" fillId="0" borderId="5" xfId="6" applyFont="1" applyFill="1" applyBorder="1" applyAlignment="1">
      <alignment horizontal="right" vertical="center" indent="1"/>
    </xf>
    <xf numFmtId="0" fontId="25" fillId="0" borderId="14" xfId="5" applyFont="1" applyBorder="1" applyAlignment="1">
      <alignment vertical="center"/>
    </xf>
    <xf numFmtId="14" fontId="26" fillId="0" borderId="9" xfId="11" applyFont="1" applyFill="1" applyBorder="1" applyAlignment="1">
      <alignment horizontal="right" vertical="center" indent="1"/>
    </xf>
    <xf numFmtId="0" fontId="27" fillId="0" borderId="0" xfId="5" applyFont="1" applyBorder="1">
      <alignment vertical="center"/>
    </xf>
    <xf numFmtId="14" fontId="13" fillId="0" borderId="0" xfId="11" applyFont="1" applyFill="1" applyBorder="1" applyAlignment="1">
      <alignment horizontal="right" indent="1"/>
    </xf>
    <xf numFmtId="0" fontId="29" fillId="0" borderId="0" xfId="0" applyFont="1"/>
    <xf numFmtId="0" fontId="30" fillId="0" borderId="0" xfId="15" applyFont="1" applyFill="1" applyBorder="1" applyAlignment="1">
      <alignment horizontal="center" vertical="center" wrapText="1"/>
    </xf>
    <xf numFmtId="7" fontId="26" fillId="0" borderId="6" xfId="7" applyNumberFormat="1" applyFont="1" applyFill="1" applyBorder="1" applyAlignment="1">
      <alignment horizontal="right" vertical="center" indent="1"/>
    </xf>
    <xf numFmtId="7" fontId="25" fillId="0" borderId="0" xfId="7" applyNumberFormat="1" applyFont="1" applyFill="1" applyBorder="1" applyAlignment="1">
      <alignment horizontal="right" vertical="center" indent="1"/>
    </xf>
    <xf numFmtId="178" fontId="26" fillId="0" borderId="5" xfId="10" applyNumberFormat="1" applyFont="1" applyFill="1" applyBorder="1" applyAlignment="1">
      <alignment horizontal="right" vertical="center" indent="1"/>
    </xf>
    <xf numFmtId="178" fontId="29" fillId="0" borderId="0" xfId="10" applyNumberFormat="1" applyFont="1" applyFill="1" applyBorder="1" applyAlignment="1">
      <alignment horizontal="center" vertical="center"/>
    </xf>
    <xf numFmtId="14" fontId="29" fillId="0" borderId="0" xfId="11" applyNumberFormat="1" applyFont="1" applyFill="1" applyBorder="1" applyAlignment="1">
      <alignment horizontal="center" vertical="center"/>
    </xf>
    <xf numFmtId="7" fontId="29" fillId="0" borderId="0" xfId="12" applyNumberFormat="1" applyFont="1" applyFill="1" applyBorder="1" applyAlignment="1">
      <alignment horizontal="right" vertical="center" indent="2"/>
    </xf>
    <xf numFmtId="7" fontId="29" fillId="0" borderId="0" xfId="12" applyNumberFormat="1" applyFont="1" applyFill="1" applyBorder="1" applyAlignment="1">
      <alignment horizontal="center" vertical="center"/>
    </xf>
    <xf numFmtId="7" fontId="29" fillId="0" borderId="0" xfId="12" applyNumberFormat="1" applyFont="1" applyFill="1" applyBorder="1" applyAlignment="1">
      <alignment horizontal="right" vertical="center" indent="3"/>
    </xf>
    <xf numFmtId="0" fontId="25" fillId="5" borderId="6" xfId="5" applyFont="1" applyFill="1" applyBorder="1" applyAlignment="1">
      <alignment horizontal="left" vertical="center" indent="1"/>
    </xf>
    <xf numFmtId="0" fontId="25" fillId="5" borderId="10" xfId="5" applyFont="1" applyFill="1" applyBorder="1" applyAlignment="1">
      <alignment horizontal="left" vertical="center" indent="1"/>
    </xf>
    <xf numFmtId="7" fontId="26" fillId="0" borderId="8" xfId="8" applyNumberFormat="1" applyFont="1" applyFill="1" applyBorder="1" applyAlignment="1">
      <alignment horizontal="right" vertical="center" indent="1"/>
    </xf>
    <xf numFmtId="0" fontId="25" fillId="0" borderId="5" xfId="5" applyFont="1" applyFill="1" applyBorder="1" applyAlignment="1">
      <alignment horizontal="left" vertical="center" indent="1"/>
    </xf>
    <xf numFmtId="0" fontId="25" fillId="0" borderId="11" xfId="5" applyFont="1" applyFill="1" applyBorder="1" applyAlignment="1">
      <alignment horizontal="left" vertical="center" indent="1"/>
    </xf>
    <xf numFmtId="178" fontId="26" fillId="0" borderId="5" xfId="10" applyNumberFormat="1" applyFont="1" applyFill="1" applyBorder="1" applyAlignment="1">
      <alignment horizontal="right" vertical="center" indent="1"/>
    </xf>
    <xf numFmtId="0" fontId="23" fillId="0" borderId="0" xfId="13" applyFont="1" applyFill="1" applyBorder="1" applyAlignment="1">
      <alignment horizontal="left" vertical="center" wrapText="1"/>
    </xf>
    <xf numFmtId="0" fontId="25" fillId="0" borderId="13" xfId="5" applyFont="1" applyBorder="1" applyAlignment="1">
      <alignment horizontal="left" vertical="center" indent="1"/>
    </xf>
    <xf numFmtId="0" fontId="25" fillId="0" borderId="14" xfId="5" applyFont="1" applyBorder="1" applyAlignment="1">
      <alignment horizontal="left" vertical="center" indent="1"/>
    </xf>
    <xf numFmtId="0" fontId="25" fillId="0" borderId="5" xfId="5" applyFont="1" applyBorder="1" applyAlignment="1">
      <alignment horizontal="left" vertical="center" indent="1"/>
    </xf>
    <xf numFmtId="0" fontId="25" fillId="0" borderId="11" xfId="5" applyFont="1" applyBorder="1" applyAlignment="1">
      <alignment horizontal="left" vertical="center" indent="1"/>
    </xf>
    <xf numFmtId="7" fontId="26" fillId="0" borderId="5" xfId="8" applyNumberFormat="1" applyFont="1" applyFill="1" applyBorder="1" applyAlignment="1">
      <alignment horizontal="right" vertical="center" indent="1"/>
    </xf>
    <xf numFmtId="0" fontId="28" fillId="0" borderId="0" xfId="5" applyFont="1" applyFill="1" applyBorder="1" applyAlignment="1">
      <alignment horizontal="left" vertical="center" indent="1"/>
    </xf>
    <xf numFmtId="0" fontId="25" fillId="0" borderId="9" xfId="5" applyFont="1" applyBorder="1" applyAlignment="1">
      <alignment horizontal="left" vertical="center" indent="1"/>
    </xf>
    <xf numFmtId="0" fontId="25" fillId="0" borderId="12" xfId="5" applyFont="1" applyBorder="1" applyAlignment="1">
      <alignment horizontal="left" vertical="center" indent="1"/>
    </xf>
    <xf numFmtId="7" fontId="26" fillId="0" borderId="9" xfId="8" applyNumberFormat="1" applyFont="1" applyFill="1" applyBorder="1" applyAlignment="1">
      <alignment horizontal="right" vertical="center" indent="1"/>
    </xf>
    <xf numFmtId="7" fontId="13" fillId="0" borderId="0" xfId="8" applyNumberFormat="1" applyFont="1" applyFill="1" applyBorder="1" applyAlignment="1">
      <alignment horizontal="right" indent="1"/>
    </xf>
    <xf numFmtId="0" fontId="28" fillId="0" borderId="0" xfId="3" applyFont="1" applyFill="1" applyBorder="1" applyAlignment="1">
      <alignment horizontal="left" vertical="top" indent="1"/>
    </xf>
    <xf numFmtId="0" fontId="25" fillId="0" borderId="0" xfId="3" applyFont="1" applyFill="1" applyBorder="1" applyAlignment="1">
      <alignment horizontal="right" vertical="center" indent="1"/>
    </xf>
  </cellXfs>
  <cellStyles count="55">
    <cellStyle name="20% - アクセント 1" xfId="32" builtinId="30" customBuiltin="1"/>
    <cellStyle name="20% - アクセント 2" xfId="36" builtinId="34" customBuiltin="1"/>
    <cellStyle name="20% - アクセント 3" xfId="40" builtinId="38" customBuiltin="1"/>
    <cellStyle name="20% - アクセント 4" xfId="44" builtinId="42" customBuiltin="1"/>
    <cellStyle name="20% - アクセント 5" xfId="48" builtinId="46" customBuiltin="1"/>
    <cellStyle name="20% - アクセント 6" xfId="52" builtinId="50" customBuiltin="1"/>
    <cellStyle name="40% - アクセント 1" xfId="33" builtinId="31" customBuiltin="1"/>
    <cellStyle name="40% - アクセント 2" xfId="37" builtinId="35" customBuiltin="1"/>
    <cellStyle name="40% - アクセント 3" xfId="41" builtinId="39" customBuiltin="1"/>
    <cellStyle name="40% - アクセント 4" xfId="45" builtinId="43" customBuiltin="1"/>
    <cellStyle name="40% - アクセント 5" xfId="49" builtinId="47" customBuiltin="1"/>
    <cellStyle name="40% - アクセント 6" xfId="53" builtinId="51" customBuiltin="1"/>
    <cellStyle name="60% - アクセント 1" xfId="34" builtinId="32" customBuiltin="1"/>
    <cellStyle name="60% - アクセント 2" xfId="38" builtinId="36" customBuiltin="1"/>
    <cellStyle name="60% - アクセント 3" xfId="42" builtinId="40" customBuiltin="1"/>
    <cellStyle name="60% - アクセント 4" xfId="46" builtinId="44" customBuiltin="1"/>
    <cellStyle name="60% - アクセント 5" xfId="50" builtinId="48" customBuiltin="1"/>
    <cellStyle name="60% - アクセント 6" xfId="54" builtinId="52" customBuiltin="1"/>
    <cellStyle name="SubHead_4" xfId="14" xr:uid="{C3E1C124-5275-4C88-AFC2-C1F30B3DD92B}"/>
    <cellStyle name="アクセント 1" xfId="31" builtinId="29" customBuiltin="1"/>
    <cellStyle name="アクセント 2" xfId="35" builtinId="33" customBuiltin="1"/>
    <cellStyle name="アクセント 3" xfId="39" builtinId="37" customBuiltin="1"/>
    <cellStyle name="アクセント 4" xfId="43" builtinId="41" customBuiltin="1"/>
    <cellStyle name="アクセント 5" xfId="47" builtinId="45" customBuiltin="1"/>
    <cellStyle name="アクセント 6" xfId="51" builtinId="49" customBuiltin="1"/>
    <cellStyle name="スタイル 6" xfId="15" xr:uid="{B951F589-AD34-4A5A-AD93-BD9EF15BF323}"/>
    <cellStyle name="タイトル" xfId="20" builtinId="15" customBuiltin="1"/>
    <cellStyle name="チェック セル" xfId="27" builtinId="23" customBuiltin="1"/>
    <cellStyle name="どちらでもない" xfId="23" builtinId="28" customBuiltin="1"/>
    <cellStyle name="パーセント" xfId="6" builtinId="5" customBuiltin="1"/>
    <cellStyle name="メモ" xfId="29" builtinId="10" customBuiltin="1"/>
    <cellStyle name="リンク セル" xfId="26" builtinId="24" customBuiltin="1"/>
    <cellStyle name="ローン概要" xfId="8" xr:uid="{00000000-0005-0000-0000-000009000000}"/>
    <cellStyle name="悪い" xfId="22" builtinId="27" customBuiltin="1"/>
    <cellStyle name="金額" xfId="7" xr:uid="{00000000-0005-0000-0000-000000000000}"/>
    <cellStyle name="計算" xfId="25" builtinId="22" customBuiltin="1"/>
    <cellStyle name="警告文" xfId="28" builtinId="11" customBuiltin="1"/>
    <cellStyle name="桁区切り" xfId="17" builtinId="6" customBuiltin="1"/>
    <cellStyle name="桁区切り [0.00]" xfId="16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9" builtinId="19" customBuiltin="1"/>
    <cellStyle name="見出し 4 右揃え" xfId="13" xr:uid="{00000000-0005-0000-0000-000007000000}"/>
    <cellStyle name="集計" xfId="30" builtinId="25" customBuiltin="1"/>
    <cellStyle name="出力" xfId="24" builtinId="21" customBuiltin="1"/>
    <cellStyle name="説明文" xfId="5" builtinId="53" customBuiltin="1"/>
    <cellStyle name="通貨" xfId="19" builtinId="7" customBuiltin="1"/>
    <cellStyle name="通貨 [0.00]" xfId="18" builtinId="4" customBuiltin="1"/>
    <cellStyle name="日付" xfId="11" xr:uid="{00000000-0005-0000-0000-000001000000}"/>
    <cellStyle name="入力" xfId="4" builtinId="20" customBuiltin="1"/>
    <cellStyle name="番号​​" xfId="10" xr:uid="{00000000-0005-0000-0000-00000B000000}"/>
    <cellStyle name="標準" xfId="0" builtinId="0" customBuiltin="1"/>
    <cellStyle name="表の金額" xfId="12" xr:uid="{00000000-0005-0000-0000-00000D000000}"/>
    <cellStyle name="良い" xfId="21" builtinId="26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9" formatCode="&quot;¥&quot;#,##0;&quot;¥&quot;\-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1" formatCode="&quot;¥&quot;#,##0.00;&quot;¥&quot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9" formatCode="yyyy/m/d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メイリオ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78" formatCode="0_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1" tint="0.34998626667073579"/>
      </font>
      <fill>
        <patternFill patternType="none">
          <fgColor indexed="64"/>
          <bgColor auto="1"/>
        </patternFill>
      </fill>
      <border>
        <left/>
        <right/>
        <top/>
        <bottom style="thin">
          <color auto="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color theme="1" tint="0.24994659260841701"/>
      </font>
      <border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TableStyle="TableStyleMedium2" defaultPivotStyle="PivotStyleLight16">
    <tableStyle name="ローン計画書" pivot="0" count="3" xr9:uid="{00000000-0011-0000-FFFF-FFFF00000000}">
      <tableStyleElement type="wholeTable" dxfId="25"/>
      <tableStyleElement type="headerRow" dxfId="24"/>
      <tableStyleElement type="totalRow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B36"/>
      <color rgb="FFE0F0E0"/>
      <color rgb="FF0070C0"/>
      <color rgb="FFE7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887730</xdr:colOff>
      <xdr:row>2</xdr:row>
      <xdr:rowOff>50800</xdr:rowOff>
    </xdr:to>
    <xdr:pic>
      <xdr:nvPicPr>
        <xdr:cNvPr id="8" name="グラフィック 7" descr="銀行の建物のアイコン">
          <a:extLst>
            <a:ext uri="{FF2B5EF4-FFF2-40B4-BE49-F238E27FC236}">
              <a16:creationId xmlns:a16="http://schemas.microsoft.com/office/drawing/2014/main" id="{247DDAC1-A042-8344-8CF8-7E87E916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6700" y="2667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887730</xdr:colOff>
      <xdr:row>2</xdr:row>
      <xdr:rowOff>50800</xdr:rowOff>
    </xdr:to>
    <xdr:pic>
      <xdr:nvPicPr>
        <xdr:cNvPr id="3" name="グラフィック 2" descr="銀行の建物のアイコン">
          <a:extLst>
            <a:ext uri="{FF2B5EF4-FFF2-40B4-BE49-F238E27FC236}">
              <a16:creationId xmlns:a16="http://schemas.microsoft.com/office/drawing/2014/main" id="{91C14DF2-CCBD-413B-9562-DB08B7F39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43840" y="266700"/>
          <a:ext cx="914400" cy="9118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A382EF-BEF8-4FAC-BDE6-14E294B4CB3B}" name="PaymentSchedule3" displayName="PaymentSchedule3" ref="B13:K23" headerRowDxfId="21" dataDxfId="20">
  <tableColumns count="10">
    <tableColumn id="1" xr3:uid="{34276CB7-3C34-4F7B-BA90-A3E3BDDC992A}" name="支払回数" totalsRowLabel="合計" dataDxfId="19" totalsRowDxfId="18" dataCellStyle="番号​​">
      <calculatedColumnFormula>IF(LoanIsGood,IF(ROW()-ROW(PaymentSchedule3[[#Headers],[支払回数]])&gt;ScheduledNumberOfPayments,"",ROW()-ROW(PaymentSchedule3[[#Headers],[支払回数]])),"")</calculatedColumnFormula>
    </tableColumn>
    <tableColumn id="2" xr3:uid="{1403A054-F61D-429F-B1BB-4476EC6315CE}" name="返済額_x000a_日付" dataDxfId="17" totalsRowDxfId="16" dataCellStyle="日付">
      <calculatedColumnFormula>IF(PaymentSchedule3[[#This Row],[支払回数]]&lt;&gt;"",EOMONTH(LoanStartDate,ROW(PaymentSchedule3[[#This Row],[支払回数]])-ROW(PaymentSchedule3[[#Headers],[支払回数]])-2)+DAY(LoanStartDate),"")</calculatedColumnFormula>
    </tableColumn>
    <tableColumn id="3" xr3:uid="{E67FFDE2-0DC2-4D6E-AF3F-C5A588B48155}" name="期首_x000a_残高" dataDxfId="15" totalsRowDxfId="14" dataCellStyle="表の金額">
      <calculatedColumnFormula>IF(PaymentSchedule3[[#This Row],[支払回数]]&lt;&gt;"",IF(ROW()-ROW(PaymentSchedule3[[#Headers],[期首
残高]])=1,LoanAmount,INDEX(PaymentSchedule3[期末
残高],ROW()-ROW(PaymentSchedule3[[#Headers],[期首
残高]])-1)),"")</calculatedColumnFormula>
    </tableColumn>
    <tableColumn id="4" xr3:uid="{7F890269-E34F-4DDB-A395-4C6596B64B17}" name="返済予定額" dataDxfId="13" totalsRowDxfId="12" dataCellStyle="表の金額">
      <calculatedColumnFormula>IF(PaymentSchedule3[[#This Row],[支払回数]]&lt;&gt;"",ScheduledPayment,"")</calculatedColumnFormula>
    </tableColumn>
    <tableColumn id="5" xr3:uid="{931027E7-8C19-4466-9D4A-F9288DA86D21}" name="追加額_x000a_返済額" dataDxfId="11" totalsRowDxfId="10" dataCellStyle="表の金額">
      <calculatedColumnFormula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calculatedColumnFormula>
    </tableColumn>
    <tableColumn id="6" xr3:uid="{CC5B15AD-AB99-402B-813B-ED379DF9B554}" name="合計_x000a_返済額" dataDxfId="9" totalsRowDxfId="8" dataCellStyle="表の金額">
      <calculatedColumnFormula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calculatedColumnFormula>
    </tableColumn>
    <tableColumn id="7" xr3:uid="{56A64BC0-073E-48F7-BD63-28B35D636790}" name="元金" dataDxfId="7" totalsRowDxfId="6" dataCellStyle="表の金額">
      <calculatedColumnFormula>IF(PaymentSchedule3[[#This Row],[支払回数]]&lt;&gt;"",PaymentSchedule3[[#This Row],[合計
返済額]]-PaymentSchedule3[[#This Row],[利息]],"")</calculatedColumnFormula>
    </tableColumn>
    <tableColumn id="8" xr3:uid="{4A9CA4D4-2346-4A75-8123-A968977AF4B8}" name="利息" dataDxfId="5" totalsRowDxfId="4" dataCellStyle="表の金額">
      <calculatedColumnFormula>IF(PaymentSchedule3[[#This Row],[支払回数]]&lt;&gt;"",PaymentSchedule3[[#This Row],[期首
残高]]*(InterestRate/PaymentsPerYear),"")</calculatedColumnFormula>
    </tableColumn>
    <tableColumn id="9" xr3:uid="{C39E71DF-B719-4486-AA13-11B7D11F817D}" name="期末_x000a_残高" dataDxfId="3" totalsRowDxfId="2" dataCellStyle="表の金額">
      <calculatedColumnFormula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calculatedColumnFormula>
    </tableColumn>
    <tableColumn id="10" xr3:uid="{FF2DDF66-04AB-4B2F-A770-16226B363CDF}" name="累計_x000a_利息" totalsRowFunction="sum" dataDxfId="1" totalsRowDxfId="0" dataCellStyle="表の金額">
      <calculatedColumnFormula>IF(PaymentSchedule3[[#This Row],[支払回数]]&lt;&gt;"",SUM(INDEX(PaymentSchedule3[利息],1,1):PaymentSchedule3[[#This Row],[利息]]),"")</calculatedColumnFormula>
    </tableColumn>
  </tableColumns>
  <tableStyleInfo name="ローン計画書" showFirstColumn="0" showLastColumn="0" showRowStripes="1" showColumnStripes="0"/>
  <extLst>
    <ext xmlns:x14="http://schemas.microsoft.com/office/spreadsheetml/2009/9/main" uri="{504A1905-F514-4f6f-8877-14C23A59335A}">
      <x14:table altTextSummary="支払番号、支払日、期首残高、期末残高、返済予定額、繰上げ返済額、元金、利息、支払利息の累計金額を管理します"/>
    </ext>
  </extLst>
</table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0070C0"/>
      </a:accent6>
      <a:hlink>
        <a:srgbClr val="82CECC"/>
      </a:hlink>
      <a:folHlink>
        <a:srgbClr val="B580A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0632-B3BD-43EF-A3A5-D48CEBC148C6}">
  <sheetPr>
    <tabColor theme="4" tint="-0.499984740745262"/>
    <pageSetUpPr autoPageBreaks="0" fitToPage="1"/>
  </sheetPr>
  <dimension ref="A1:O23"/>
  <sheetViews>
    <sheetView showGridLines="0" tabSelected="1" zoomScale="75" zoomScaleNormal="75" workbookViewId="0">
      <selection activeCell="B1" sqref="B1"/>
    </sheetView>
  </sheetViews>
  <sheetFormatPr defaultColWidth="8.85546875" defaultRowHeight="15" x14ac:dyDescent="0.35"/>
  <cols>
    <col min="1" max="1" width="3.640625" customWidth="1"/>
    <col min="2" max="2" width="12.85546875" customWidth="1"/>
    <col min="3" max="3" width="14.78515625" customWidth="1"/>
    <col min="4" max="4" width="16.78515625" customWidth="1"/>
    <col min="5" max="10" width="15.78515625" customWidth="1"/>
    <col min="11" max="11" width="17.78515625" customWidth="1"/>
  </cols>
  <sheetData>
    <row r="1" spans="1:15" s="1" customFormat="1" ht="21" customHeight="1" x14ac:dyDescent="0.35">
      <c r="A1" s="7"/>
      <c r="B1" s="11"/>
      <c r="C1" s="11"/>
      <c r="D1" s="11"/>
      <c r="E1" s="11"/>
      <c r="F1" s="11"/>
      <c r="G1" s="11"/>
      <c r="H1" s="11"/>
      <c r="I1" s="11"/>
      <c r="J1" s="11"/>
      <c r="K1" s="11"/>
      <c r="L1" s="7"/>
      <c r="M1" s="7"/>
      <c r="N1" s="7"/>
      <c r="O1" s="7"/>
    </row>
    <row r="2" spans="1:15" s="1" customFormat="1" ht="67.900000000000006" customHeight="1" x14ac:dyDescent="0.35">
      <c r="A2" s="7"/>
      <c r="B2" s="11"/>
      <c r="C2" s="35" t="s">
        <v>8</v>
      </c>
      <c r="D2" s="35"/>
      <c r="E2" s="35"/>
      <c r="F2" s="35"/>
      <c r="G2" s="35"/>
      <c r="H2" s="35"/>
      <c r="I2" s="35"/>
      <c r="J2" s="35"/>
      <c r="K2" s="35"/>
      <c r="L2" s="7"/>
      <c r="M2" s="7"/>
      <c r="N2" s="7"/>
      <c r="O2" s="7"/>
    </row>
    <row r="3" spans="1:15" s="1" customFormat="1" ht="24" customHeight="1" x14ac:dyDescent="0.35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7"/>
      <c r="N3" s="7"/>
      <c r="O3" s="8"/>
    </row>
    <row r="4" spans="1:15" ht="37.9" customHeight="1" x14ac:dyDescent="0.35">
      <c r="B4" s="12" t="s">
        <v>0</v>
      </c>
      <c r="C4" s="12"/>
      <c r="D4" s="5"/>
      <c r="E4" s="3"/>
      <c r="F4" s="2"/>
      <c r="G4" s="13" t="s">
        <v>13</v>
      </c>
      <c r="H4" s="3"/>
      <c r="I4" s="3"/>
      <c r="J4" s="4"/>
      <c r="O4" s="2"/>
    </row>
    <row r="5" spans="1:15" ht="24" customHeight="1" x14ac:dyDescent="0.35">
      <c r="B5" s="36" t="s">
        <v>1</v>
      </c>
      <c r="C5" s="36"/>
      <c r="D5" s="37"/>
      <c r="E5" s="21">
        <v>5000</v>
      </c>
      <c r="G5" s="29" t="s">
        <v>11</v>
      </c>
      <c r="H5" s="30"/>
      <c r="I5" s="31">
        <f ca="1">IF(LoanIsGood,-PMT(InterestRate/PaymentsPerYear,ScheduledNumberOfPayments,LoanAmount),"")</f>
        <v>425.74952097778959</v>
      </c>
      <c r="J5" s="31"/>
      <c r="K5" s="31"/>
    </row>
    <row r="6" spans="1:15" ht="24" customHeight="1" x14ac:dyDescent="0.35">
      <c r="B6" s="36" t="s">
        <v>2</v>
      </c>
      <c r="C6" s="36"/>
      <c r="D6" s="37"/>
      <c r="E6" s="14">
        <v>0.04</v>
      </c>
      <c r="G6" s="32" t="s">
        <v>14</v>
      </c>
      <c r="H6" s="33"/>
      <c r="I6" s="34">
        <f ca="1">IF(LoanIsGood,LoanPeriod*PaymentsPerYear,"")</f>
        <v>12</v>
      </c>
      <c r="J6" s="34"/>
      <c r="K6" s="34"/>
    </row>
    <row r="7" spans="1:15" ht="24" customHeight="1" x14ac:dyDescent="0.35">
      <c r="B7" s="36" t="s">
        <v>3</v>
      </c>
      <c r="C7" s="36"/>
      <c r="D7" s="37"/>
      <c r="E7" s="23">
        <v>1</v>
      </c>
      <c r="G7" s="38" t="s">
        <v>15</v>
      </c>
      <c r="H7" s="39"/>
      <c r="I7" s="34">
        <f ca="1">ActualNumberOfPayments</f>
        <v>10</v>
      </c>
      <c r="J7" s="34"/>
      <c r="K7" s="34"/>
    </row>
    <row r="8" spans="1:15" ht="24" customHeight="1" x14ac:dyDescent="0.35">
      <c r="B8" s="36" t="s">
        <v>4</v>
      </c>
      <c r="C8" s="36"/>
      <c r="D8" s="37"/>
      <c r="E8" s="23">
        <v>12</v>
      </c>
      <c r="G8" s="38" t="s">
        <v>16</v>
      </c>
      <c r="H8" s="39"/>
      <c r="I8" s="40">
        <f ca="1">TotalEarlyPayments</f>
        <v>900</v>
      </c>
      <c r="J8" s="40"/>
      <c r="K8" s="40"/>
    </row>
    <row r="9" spans="1:15" ht="24" customHeight="1" x14ac:dyDescent="0.35">
      <c r="B9" s="36" t="s">
        <v>5</v>
      </c>
      <c r="C9" s="36"/>
      <c r="D9" s="15"/>
      <c r="E9" s="16">
        <f ca="1">TODAY()</f>
        <v>44821</v>
      </c>
      <c r="G9" s="42" t="s">
        <v>17</v>
      </c>
      <c r="H9" s="43"/>
      <c r="I9" s="44">
        <f ca="1">TotalInterest</f>
        <v>89.621485965393447</v>
      </c>
      <c r="J9" s="44"/>
      <c r="K9" s="44"/>
    </row>
    <row r="10" spans="1:15" ht="12.4" customHeight="1" x14ac:dyDescent="0.35">
      <c r="C10" s="17"/>
      <c r="D10" s="17"/>
      <c r="E10" s="18"/>
      <c r="G10" s="17"/>
      <c r="H10" s="17"/>
      <c r="I10" s="45"/>
      <c r="J10" s="45"/>
      <c r="K10" s="45"/>
    </row>
    <row r="11" spans="1:15" ht="20.65" customHeight="1" x14ac:dyDescent="0.35">
      <c r="B11" s="41" t="s">
        <v>6</v>
      </c>
      <c r="C11" s="41"/>
      <c r="D11" s="41"/>
      <c r="E11" s="22">
        <v>100</v>
      </c>
      <c r="F11" s="19"/>
      <c r="G11" s="46" t="s">
        <v>18</v>
      </c>
      <c r="H11" s="46"/>
      <c r="I11" s="47" t="s">
        <v>21</v>
      </c>
      <c r="J11" s="47"/>
      <c r="K11" s="47"/>
    </row>
    <row r="12" spans="1:15" ht="31.9" customHeight="1" x14ac:dyDescent="0.35">
      <c r="A12" s="7"/>
      <c r="B12" s="10"/>
      <c r="C12" s="8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</row>
    <row r="13" spans="1:15" s="6" customFormat="1" ht="48" customHeight="1" x14ac:dyDescent="0.35">
      <c r="A13" s="9"/>
      <c r="B13" s="20" t="s">
        <v>7</v>
      </c>
      <c r="C13" s="20" t="s">
        <v>9</v>
      </c>
      <c r="D13" s="20" t="s">
        <v>10</v>
      </c>
      <c r="E13" s="20" t="s">
        <v>11</v>
      </c>
      <c r="F13" s="20" t="s">
        <v>12</v>
      </c>
      <c r="G13" s="20" t="s">
        <v>19</v>
      </c>
      <c r="H13" s="20" t="s">
        <v>20</v>
      </c>
      <c r="I13" s="20" t="s">
        <v>22</v>
      </c>
      <c r="J13" s="20" t="s">
        <v>23</v>
      </c>
      <c r="K13" s="20" t="s">
        <v>24</v>
      </c>
      <c r="L13" s="9"/>
      <c r="M13" s="9"/>
      <c r="N13" s="9"/>
      <c r="O13" s="9"/>
    </row>
    <row r="14" spans="1:15" ht="24" customHeight="1" x14ac:dyDescent="0.35">
      <c r="A14" s="7"/>
      <c r="B14" s="24">
        <f ca="1">IF(LoanIsGood,IF(ROW()-ROW(PaymentSchedule3[[#Headers],[支払回数]])&gt;ScheduledNumberOfPayments,"",ROW()-ROW(PaymentSchedule3[[#Headers],[支払回数]])),"")</f>
        <v>1</v>
      </c>
      <c r="C14" s="25">
        <f ca="1">IF(PaymentSchedule3[[#This Row],[支払回数]]&lt;&gt;"",EOMONTH(LoanStartDate,ROW(PaymentSchedule3[[#This Row],[支払回数]])-ROW(PaymentSchedule3[[#Headers],[支払回数]])-2)+DAY(LoanStartDate),"")</f>
        <v>44821</v>
      </c>
      <c r="D14" s="26">
        <f ca="1">IF(PaymentSchedule3[[#This Row],[支払回数]]&lt;&gt;"",IF(ROW()-ROW(PaymentSchedule3[[#Headers],[期首
残高]])=1,LoanAmount,INDEX(PaymentSchedule3[期末
残高],ROW()-ROW(PaymentSchedule3[[#Headers],[期首
残高]])-1)),"")</f>
        <v>5000</v>
      </c>
      <c r="E14" s="27">
        <f ca="1">IF(PaymentSchedule3[[#This Row],[支払回数]]&lt;&gt;"",ScheduledPayment,"")</f>
        <v>425.74952097778959</v>
      </c>
      <c r="F14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4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4" s="26">
        <f ca="1">IF(PaymentSchedule3[[#This Row],[支払回数]]&lt;&gt;"",PaymentSchedule3[[#This Row],[合計
返済額]]-PaymentSchedule3[[#This Row],[利息]],"")</f>
        <v>509.08285431112296</v>
      </c>
      <c r="I14" s="28">
        <f ca="1">IF(PaymentSchedule3[[#This Row],[支払回数]]&lt;&gt;"",PaymentSchedule3[[#This Row],[期首
残高]]*(InterestRate/PaymentsPerYear),"")</f>
        <v>16.666666666666668</v>
      </c>
      <c r="J14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4490.9171456888771</v>
      </c>
      <c r="K14" s="28">
        <f ca="1">IF(PaymentSchedule3[[#This Row],[支払回数]]&lt;&gt;"",SUM(INDEX(PaymentSchedule3[利息],1,1):PaymentSchedule3[[#This Row],[利息]]),"")</f>
        <v>16.666666666666668</v>
      </c>
      <c r="L14" s="8"/>
      <c r="M14" s="7"/>
      <c r="N14" s="7"/>
      <c r="O14" s="7"/>
    </row>
    <row r="15" spans="1:15" ht="24" customHeight="1" x14ac:dyDescent="0.35">
      <c r="A15" s="8"/>
      <c r="B15" s="24">
        <f ca="1">IF(LoanIsGood,IF(ROW()-ROW(PaymentSchedule3[[#Headers],[支払回数]])&gt;ScheduledNumberOfPayments,"",ROW()-ROW(PaymentSchedule3[[#Headers],[支払回数]])),"")</f>
        <v>2</v>
      </c>
      <c r="C15" s="25">
        <f ca="1">IF(PaymentSchedule3[[#This Row],[支払回数]]&lt;&gt;"",EOMONTH(LoanStartDate,ROW(PaymentSchedule3[[#This Row],[支払回数]])-ROW(PaymentSchedule3[[#Headers],[支払回数]])-2)+DAY(LoanStartDate),"")</f>
        <v>44851</v>
      </c>
      <c r="D15" s="26">
        <f ca="1">IF(PaymentSchedule3[[#This Row],[支払回数]]&lt;&gt;"",IF(ROW()-ROW(PaymentSchedule3[[#Headers],[期首
残高]])=1,LoanAmount,INDEX(PaymentSchedule3[期末
残高],ROW()-ROW(PaymentSchedule3[[#Headers],[期首
残高]])-1)),"")</f>
        <v>4490.9171456888771</v>
      </c>
      <c r="E15" s="27">
        <f ca="1">IF(PaymentSchedule3[[#This Row],[支払回数]]&lt;&gt;"",ScheduledPayment,"")</f>
        <v>425.74952097778959</v>
      </c>
      <c r="F15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5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5" s="26">
        <f ca="1">IF(PaymentSchedule3[[#This Row],[支払回数]]&lt;&gt;"",PaymentSchedule3[[#This Row],[合計
返済額]]-PaymentSchedule3[[#This Row],[利息]],"")</f>
        <v>510.77979715882674</v>
      </c>
      <c r="I15" s="28">
        <f ca="1">IF(PaymentSchedule3[[#This Row],[支払回数]]&lt;&gt;"",PaymentSchedule3[[#This Row],[期首
残高]]*(InterestRate/PaymentsPerYear),"")</f>
        <v>14.969723818962924</v>
      </c>
      <c r="J15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3980.1373485300505</v>
      </c>
      <c r="K15" s="28">
        <f ca="1">IF(PaymentSchedule3[[#This Row],[支払回数]]&lt;&gt;"",SUM(INDEX(PaymentSchedule3[利息],1,1):PaymentSchedule3[[#This Row],[利息]]),"")</f>
        <v>31.63639048562959</v>
      </c>
      <c r="L15" s="8"/>
      <c r="M15" s="7"/>
      <c r="N15" s="7"/>
      <c r="O15" s="7"/>
    </row>
    <row r="16" spans="1:15" ht="24" customHeight="1" x14ac:dyDescent="0.35">
      <c r="A16" s="7"/>
      <c r="B16" s="24">
        <f ca="1">IF(LoanIsGood,IF(ROW()-ROW(PaymentSchedule3[[#Headers],[支払回数]])&gt;ScheduledNumberOfPayments,"",ROW()-ROW(PaymentSchedule3[[#Headers],[支払回数]])),"")</f>
        <v>3</v>
      </c>
      <c r="C16" s="25">
        <f ca="1">IF(PaymentSchedule3[[#This Row],[支払回数]]&lt;&gt;"",EOMONTH(LoanStartDate,ROW(PaymentSchedule3[[#This Row],[支払回数]])-ROW(PaymentSchedule3[[#Headers],[支払回数]])-2)+DAY(LoanStartDate),"")</f>
        <v>44882</v>
      </c>
      <c r="D16" s="26">
        <f ca="1">IF(PaymentSchedule3[[#This Row],[支払回数]]&lt;&gt;"",IF(ROW()-ROW(PaymentSchedule3[[#Headers],[期首
残高]])=1,LoanAmount,INDEX(PaymentSchedule3[期末
残高],ROW()-ROW(PaymentSchedule3[[#Headers],[期首
残高]])-1)),"")</f>
        <v>3980.1373485300505</v>
      </c>
      <c r="E16" s="27">
        <f ca="1">IF(PaymentSchedule3[[#This Row],[支払回数]]&lt;&gt;"",ScheduledPayment,"")</f>
        <v>425.74952097778959</v>
      </c>
      <c r="F16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6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6" s="26">
        <f ca="1">IF(PaymentSchedule3[[#This Row],[支払回数]]&lt;&gt;"",PaymentSchedule3[[#This Row],[合計
返済額]]-PaymentSchedule3[[#This Row],[利息]],"")</f>
        <v>512.48239648268952</v>
      </c>
      <c r="I16" s="28">
        <f ca="1">IF(PaymentSchedule3[[#This Row],[支払回数]]&lt;&gt;"",PaymentSchedule3[[#This Row],[期首
残高]]*(InterestRate/PaymentsPerYear),"")</f>
        <v>13.26712449510017</v>
      </c>
      <c r="J16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3467.6549520473609</v>
      </c>
      <c r="K16" s="28">
        <f ca="1">IF(PaymentSchedule3[[#This Row],[支払回数]]&lt;&gt;"",SUM(INDEX(PaymentSchedule3[利息],1,1):PaymentSchedule3[[#This Row],[利息]]),"")</f>
        <v>44.90351498072976</v>
      </c>
      <c r="L16" s="8"/>
      <c r="M16" s="7"/>
      <c r="N16" s="7"/>
      <c r="O16" s="7"/>
    </row>
    <row r="17" spans="1:15" ht="24" customHeight="1" x14ac:dyDescent="0.35">
      <c r="A17" s="7"/>
      <c r="B17" s="24">
        <f ca="1">IF(LoanIsGood,IF(ROW()-ROW(PaymentSchedule3[[#Headers],[支払回数]])&gt;ScheduledNumberOfPayments,"",ROW()-ROW(PaymentSchedule3[[#Headers],[支払回数]])),"")</f>
        <v>4</v>
      </c>
      <c r="C17" s="25">
        <f ca="1">IF(PaymentSchedule3[[#This Row],[支払回数]]&lt;&gt;"",EOMONTH(LoanStartDate,ROW(PaymentSchedule3[[#This Row],[支払回数]])-ROW(PaymentSchedule3[[#Headers],[支払回数]])-2)+DAY(LoanStartDate),"")</f>
        <v>44912</v>
      </c>
      <c r="D17" s="26">
        <f ca="1">IF(PaymentSchedule3[[#This Row],[支払回数]]&lt;&gt;"",IF(ROW()-ROW(PaymentSchedule3[[#Headers],[期首
残高]])=1,LoanAmount,INDEX(PaymentSchedule3[期末
残高],ROW()-ROW(PaymentSchedule3[[#Headers],[期首
残高]])-1)),"")</f>
        <v>3467.6549520473609</v>
      </c>
      <c r="E17" s="27">
        <f ca="1">IF(PaymentSchedule3[[#This Row],[支払回数]]&lt;&gt;"",ScheduledPayment,"")</f>
        <v>425.74952097778959</v>
      </c>
      <c r="F17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7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7" s="26">
        <f ca="1">IF(PaymentSchedule3[[#This Row],[支払回数]]&lt;&gt;"",PaymentSchedule3[[#This Row],[合計
返済額]]-PaymentSchedule3[[#This Row],[利息]],"")</f>
        <v>514.19067113763174</v>
      </c>
      <c r="I17" s="28">
        <f ca="1">IF(PaymentSchedule3[[#This Row],[支払回数]]&lt;&gt;"",PaymentSchedule3[[#This Row],[期首
残高]]*(InterestRate/PaymentsPerYear),"")</f>
        <v>11.558849840157871</v>
      </c>
      <c r="J17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2953.464280909729</v>
      </c>
      <c r="K17" s="28">
        <f ca="1">IF(PaymentSchedule3[[#This Row],[支払回数]]&lt;&gt;"",SUM(INDEX(PaymentSchedule3[利息],1,1):PaymentSchedule3[[#This Row],[利息]]),"")</f>
        <v>56.462364820887629</v>
      </c>
      <c r="L17" s="7"/>
      <c r="M17" s="7"/>
      <c r="N17" s="7"/>
      <c r="O17" s="7"/>
    </row>
    <row r="18" spans="1:15" ht="24" customHeight="1" x14ac:dyDescent="0.35">
      <c r="A18" s="7"/>
      <c r="B18" s="24">
        <f ca="1">IF(LoanIsGood,IF(ROW()-ROW(PaymentSchedule3[[#Headers],[支払回数]])&gt;ScheduledNumberOfPayments,"",ROW()-ROW(PaymentSchedule3[[#Headers],[支払回数]])),"")</f>
        <v>5</v>
      </c>
      <c r="C18" s="25">
        <f ca="1">IF(PaymentSchedule3[[#This Row],[支払回数]]&lt;&gt;"",EOMONTH(LoanStartDate,ROW(PaymentSchedule3[[#This Row],[支払回数]])-ROW(PaymentSchedule3[[#Headers],[支払回数]])-2)+DAY(LoanStartDate),"")</f>
        <v>44943</v>
      </c>
      <c r="D18" s="26">
        <f ca="1">IF(PaymentSchedule3[[#This Row],[支払回数]]&lt;&gt;"",IF(ROW()-ROW(PaymentSchedule3[[#Headers],[期首
残高]])=1,LoanAmount,INDEX(PaymentSchedule3[期末
残高],ROW()-ROW(PaymentSchedule3[[#Headers],[期首
残高]])-1)),"")</f>
        <v>2953.464280909729</v>
      </c>
      <c r="E18" s="27">
        <f ca="1">IF(PaymentSchedule3[[#This Row],[支払回数]]&lt;&gt;"",ScheduledPayment,"")</f>
        <v>425.74952097778959</v>
      </c>
      <c r="F18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8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8" s="26">
        <f ca="1">IF(PaymentSchedule3[[#This Row],[支払回数]]&lt;&gt;"",PaymentSchedule3[[#This Row],[合計
返済額]]-PaymentSchedule3[[#This Row],[利息]],"")</f>
        <v>515.90464004142393</v>
      </c>
      <c r="I18" s="28">
        <f ca="1">IF(PaymentSchedule3[[#This Row],[支払回数]]&lt;&gt;"",PaymentSchedule3[[#This Row],[期首
残高]]*(InterestRate/PaymentsPerYear),"")</f>
        <v>9.8448809363657634</v>
      </c>
      <c r="J18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2437.559640868305</v>
      </c>
      <c r="K18" s="28">
        <f ca="1">IF(PaymentSchedule3[[#This Row],[支払回数]]&lt;&gt;"",SUM(INDEX(PaymentSchedule3[利息],1,1):PaymentSchedule3[[#This Row],[利息]]),"")</f>
        <v>66.307245757253398</v>
      </c>
      <c r="L18" s="7"/>
      <c r="M18" s="7"/>
      <c r="N18" s="7"/>
      <c r="O18" s="7"/>
    </row>
    <row r="19" spans="1:15" ht="24" customHeight="1" x14ac:dyDescent="0.35">
      <c r="A19" s="7"/>
      <c r="B19" s="24">
        <f ca="1">IF(LoanIsGood,IF(ROW()-ROW(PaymentSchedule3[[#Headers],[支払回数]])&gt;ScheduledNumberOfPayments,"",ROW()-ROW(PaymentSchedule3[[#Headers],[支払回数]])),"")</f>
        <v>6</v>
      </c>
      <c r="C19" s="25">
        <f ca="1">IF(PaymentSchedule3[[#This Row],[支払回数]]&lt;&gt;"",EOMONTH(LoanStartDate,ROW(PaymentSchedule3[[#This Row],[支払回数]])-ROW(PaymentSchedule3[[#Headers],[支払回数]])-2)+DAY(LoanStartDate),"")</f>
        <v>44974</v>
      </c>
      <c r="D19" s="26">
        <f ca="1">IF(PaymentSchedule3[[#This Row],[支払回数]]&lt;&gt;"",IF(ROW()-ROW(PaymentSchedule3[[#Headers],[期首
残高]])=1,LoanAmount,INDEX(PaymentSchedule3[期末
残高],ROW()-ROW(PaymentSchedule3[[#Headers],[期首
残高]])-1)),"")</f>
        <v>2437.559640868305</v>
      </c>
      <c r="E19" s="27">
        <f ca="1">IF(PaymentSchedule3[[#This Row],[支払回数]]&lt;&gt;"",ScheduledPayment,"")</f>
        <v>425.74952097778959</v>
      </c>
      <c r="F19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19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19" s="26">
        <f ca="1">IF(PaymentSchedule3[[#This Row],[支払回数]]&lt;&gt;"",PaymentSchedule3[[#This Row],[合計
返済額]]-PaymentSchedule3[[#This Row],[利息]],"")</f>
        <v>517.62432217489527</v>
      </c>
      <c r="I19" s="28">
        <f ca="1">IF(PaymentSchedule3[[#This Row],[支払回数]]&lt;&gt;"",PaymentSchedule3[[#This Row],[期首
残高]]*(InterestRate/PaymentsPerYear),"")</f>
        <v>8.1251988028943511</v>
      </c>
      <c r="J19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1919.9353186934097</v>
      </c>
      <c r="K19" s="28">
        <f ca="1">IF(PaymentSchedule3[[#This Row],[支払回数]]&lt;&gt;"",SUM(INDEX(PaymentSchedule3[利息],1,1):PaymentSchedule3[[#This Row],[利息]]),"")</f>
        <v>74.432444560147744</v>
      </c>
      <c r="L19" s="8"/>
      <c r="M19" s="7"/>
      <c r="N19" s="7"/>
      <c r="O19" s="7"/>
    </row>
    <row r="20" spans="1:15" ht="24" customHeight="1" x14ac:dyDescent="0.35">
      <c r="A20" s="7"/>
      <c r="B20" s="24">
        <f ca="1">IF(LoanIsGood,IF(ROW()-ROW(PaymentSchedule3[[#Headers],[支払回数]])&gt;ScheduledNumberOfPayments,"",ROW()-ROW(PaymentSchedule3[[#Headers],[支払回数]])),"")</f>
        <v>7</v>
      </c>
      <c r="C20" s="25">
        <f ca="1">IF(PaymentSchedule3[[#This Row],[支払回数]]&lt;&gt;"",EOMONTH(LoanStartDate,ROW(PaymentSchedule3[[#This Row],[支払回数]])-ROW(PaymentSchedule3[[#Headers],[支払回数]])-2)+DAY(LoanStartDate),"")</f>
        <v>45002</v>
      </c>
      <c r="D20" s="26">
        <f ca="1">IF(PaymentSchedule3[[#This Row],[支払回数]]&lt;&gt;"",IF(ROW()-ROW(PaymentSchedule3[[#Headers],[期首
残高]])=1,LoanAmount,INDEX(PaymentSchedule3[期末
残高],ROW()-ROW(PaymentSchedule3[[#Headers],[期首
残高]])-1)),"")</f>
        <v>1919.9353186934097</v>
      </c>
      <c r="E20" s="27">
        <f ca="1">IF(PaymentSchedule3[[#This Row],[支払回数]]&lt;&gt;"",ScheduledPayment,"")</f>
        <v>425.74952097778959</v>
      </c>
      <c r="F20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20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20" s="26">
        <f ca="1">IF(PaymentSchedule3[[#This Row],[支払回数]]&lt;&gt;"",PaymentSchedule3[[#This Row],[合計
返済額]]-PaymentSchedule3[[#This Row],[利息]],"")</f>
        <v>519.34973658214494</v>
      </c>
      <c r="I20" s="28">
        <f ca="1">IF(PaymentSchedule3[[#This Row],[支払回数]]&lt;&gt;"",PaymentSchedule3[[#This Row],[期首
残高]]*(InterestRate/PaymentsPerYear),"")</f>
        <v>6.3997843956446996</v>
      </c>
      <c r="J20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1400.5855821112648</v>
      </c>
      <c r="K20" s="28">
        <f ca="1">IF(PaymentSchedule3[[#This Row],[支払回数]]&lt;&gt;"",SUM(INDEX(PaymentSchedule3[利息],1,1):PaymentSchedule3[[#This Row],[利息]]),"")</f>
        <v>80.832228955792445</v>
      </c>
      <c r="L20" s="8"/>
      <c r="M20" s="7"/>
      <c r="N20" s="7"/>
      <c r="O20" s="7"/>
    </row>
    <row r="21" spans="1:15" ht="24" customHeight="1" x14ac:dyDescent="0.35">
      <c r="A21" s="7"/>
      <c r="B21" s="24">
        <f ca="1">IF(LoanIsGood,IF(ROW()-ROW(PaymentSchedule3[[#Headers],[支払回数]])&gt;ScheduledNumberOfPayments,"",ROW()-ROW(PaymentSchedule3[[#Headers],[支払回数]])),"")</f>
        <v>8</v>
      </c>
      <c r="C21" s="25">
        <f ca="1">IF(PaymentSchedule3[[#This Row],[支払回数]]&lt;&gt;"",EOMONTH(LoanStartDate,ROW(PaymentSchedule3[[#This Row],[支払回数]])-ROW(PaymentSchedule3[[#Headers],[支払回数]])-2)+DAY(LoanStartDate),"")</f>
        <v>45033</v>
      </c>
      <c r="D21" s="26">
        <f ca="1">IF(PaymentSchedule3[[#This Row],[支払回数]]&lt;&gt;"",IF(ROW()-ROW(PaymentSchedule3[[#Headers],[期首
残高]])=1,LoanAmount,INDEX(PaymentSchedule3[期末
残高],ROW()-ROW(PaymentSchedule3[[#Headers],[期首
残高]])-1)),"")</f>
        <v>1400.5855821112648</v>
      </c>
      <c r="E21" s="27">
        <f ca="1">IF(PaymentSchedule3[[#This Row],[支払回数]]&lt;&gt;"",ScheduledPayment,"")</f>
        <v>425.74952097778959</v>
      </c>
      <c r="F21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21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21" s="26">
        <f ca="1">IF(PaymentSchedule3[[#This Row],[支払回数]]&lt;&gt;"",PaymentSchedule3[[#This Row],[合計
返済額]]-PaymentSchedule3[[#This Row],[利息]],"")</f>
        <v>521.08090237075214</v>
      </c>
      <c r="I21" s="28">
        <f ca="1">IF(PaymentSchedule3[[#This Row],[支払回数]]&lt;&gt;"",PaymentSchedule3[[#This Row],[期首
残高]]*(InterestRate/PaymentsPerYear),"")</f>
        <v>4.6686186070375495</v>
      </c>
      <c r="J21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879.50467974051264</v>
      </c>
      <c r="K21" s="28">
        <f ca="1">IF(PaymentSchedule3[[#This Row],[支払回数]]&lt;&gt;"",SUM(INDEX(PaymentSchedule3[利息],1,1):PaymentSchedule3[[#This Row],[利息]]),"")</f>
        <v>85.500847562829989</v>
      </c>
      <c r="L21" s="8"/>
      <c r="M21" s="7"/>
      <c r="N21" s="7"/>
      <c r="O21" s="7"/>
    </row>
    <row r="22" spans="1:15" ht="24" customHeight="1" x14ac:dyDescent="0.35">
      <c r="A22" s="7"/>
      <c r="B22" s="24">
        <f ca="1">IF(LoanIsGood,IF(ROW()-ROW(PaymentSchedule3[[#Headers],[支払回数]])&gt;ScheduledNumberOfPayments,"",ROW()-ROW(PaymentSchedule3[[#Headers],[支払回数]])),"")</f>
        <v>9</v>
      </c>
      <c r="C22" s="25">
        <f ca="1">IF(PaymentSchedule3[[#This Row],[支払回数]]&lt;&gt;"",EOMONTH(LoanStartDate,ROW(PaymentSchedule3[[#This Row],[支払回数]])-ROW(PaymentSchedule3[[#Headers],[支払回数]])-2)+DAY(LoanStartDate),"")</f>
        <v>45063</v>
      </c>
      <c r="D22" s="26">
        <f ca="1">IF(PaymentSchedule3[[#This Row],[支払回数]]&lt;&gt;"",IF(ROW()-ROW(PaymentSchedule3[[#Headers],[期首
残高]])=1,LoanAmount,INDEX(PaymentSchedule3[期末
残高],ROW()-ROW(PaymentSchedule3[[#Headers],[期首
残高]])-1)),"")</f>
        <v>879.50467974051264</v>
      </c>
      <c r="E22" s="27">
        <f ca="1">IF(PaymentSchedule3[[#This Row],[支払回数]]&lt;&gt;"",ScheduledPayment,"")</f>
        <v>425.74952097778959</v>
      </c>
      <c r="F22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100</v>
      </c>
      <c r="G22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525.74952097778964</v>
      </c>
      <c r="H22" s="26">
        <f ca="1">IF(PaymentSchedule3[[#This Row],[支払回数]]&lt;&gt;"",PaymentSchedule3[[#This Row],[合計
返済額]]-PaymentSchedule3[[#This Row],[利息]],"")</f>
        <v>522.81783871198797</v>
      </c>
      <c r="I22" s="28">
        <f ca="1">IF(PaymentSchedule3[[#This Row],[支払回数]]&lt;&gt;"",PaymentSchedule3[[#This Row],[期首
残高]]*(InterestRate/PaymentsPerYear),"")</f>
        <v>2.931682265801709</v>
      </c>
      <c r="J22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356.68684102852467</v>
      </c>
      <c r="K22" s="28">
        <f ca="1">IF(PaymentSchedule3[[#This Row],[支払回数]]&lt;&gt;"",SUM(INDEX(PaymentSchedule3[利息],1,1):PaymentSchedule3[[#This Row],[利息]]),"")</f>
        <v>88.432529828631701</v>
      </c>
      <c r="L22" s="7"/>
      <c r="M22" s="7"/>
      <c r="N22" s="7"/>
      <c r="O22" s="7"/>
    </row>
    <row r="23" spans="1:15" ht="24" customHeight="1" x14ac:dyDescent="0.35">
      <c r="A23" s="8"/>
      <c r="B23" s="24">
        <f ca="1">IF(LoanIsGood,IF(ROW()-ROW(PaymentSchedule3[[#Headers],[支払回数]])&gt;ScheduledNumberOfPayments,"",ROW()-ROW(PaymentSchedule3[[#Headers],[支払回数]])),"")</f>
        <v>10</v>
      </c>
      <c r="C23" s="25">
        <f ca="1">IF(PaymentSchedule3[[#This Row],[支払回数]]&lt;&gt;"",EOMONTH(LoanStartDate,ROW(PaymentSchedule3[[#This Row],[支払回数]])-ROW(PaymentSchedule3[[#Headers],[支払回数]])-2)+DAY(LoanStartDate),"")</f>
        <v>45094</v>
      </c>
      <c r="D23" s="26">
        <f ca="1">IF(PaymentSchedule3[[#This Row],[支払回数]]&lt;&gt;"",IF(ROW()-ROW(PaymentSchedule3[[#Headers],[期首
残高]])=1,LoanAmount,INDEX(PaymentSchedule3[期末
残高],ROW()-ROW(PaymentSchedule3[[#Headers],[期首
残高]])-1)),"")</f>
        <v>356.68684102852467</v>
      </c>
      <c r="E23" s="27">
        <f ca="1">IF(PaymentSchedule3[[#This Row],[支払回数]]&lt;&gt;"",ScheduledPayment,"")</f>
        <v>425.74952097778959</v>
      </c>
      <c r="F23" s="26">
        <f ca="1">IF(PaymentSchedule3[[#This Row],[支払回数]]&lt;&gt;"",IF(PaymentSchedule3[[#This Row],[返済予定額]]+ExtraPayments&lt;PaymentSchedule3[[#This Row],[期首
残高]],ExtraPayments,IF(PaymentSchedule3[[#This Row],[期首
残高]]-PaymentSchedule3[[#This Row],[返済予定額]]&gt;0,PaymentSchedule3[[#This Row],[期首
残高]]-PaymentSchedule3[[#This Row],[返済予定額]],0)),"")</f>
        <v>0</v>
      </c>
      <c r="G23" s="26">
        <f ca="1">IF(PaymentSchedule3[[#This Row],[支払回数]]&lt;&gt;"",IF(PaymentSchedule3[[#This Row],[返済予定額]]+PaymentSchedule3[[#This Row],[追加額
返済額]]&lt;=PaymentSchedule3[[#This Row],[期首
残高]],PaymentSchedule3[[#This Row],[返済予定額]]+PaymentSchedule3[[#This Row],[追加額
返済額]],PaymentSchedule3[[#This Row],[期首
残高]]),"")</f>
        <v>356.68684102852467</v>
      </c>
      <c r="H23" s="26">
        <f ca="1">IF(PaymentSchedule3[[#This Row],[支払回数]]&lt;&gt;"",PaymentSchedule3[[#This Row],[合計
返済額]]-PaymentSchedule3[[#This Row],[利息]],"")</f>
        <v>355.49788489176291</v>
      </c>
      <c r="I23" s="28">
        <f ca="1">IF(PaymentSchedule3[[#This Row],[支払回数]]&lt;&gt;"",PaymentSchedule3[[#This Row],[期首
残高]]*(InterestRate/PaymentsPerYear),"")</f>
        <v>1.1889561367617489</v>
      </c>
      <c r="J23" s="26">
        <f ca="1">IF(PaymentSchedule3[[#This Row],[支払回数]]&lt;&gt;"",IF(PaymentSchedule3[[#This Row],[返済予定額]]+PaymentSchedule3[[#This Row],[追加額
返済額]]&lt;=PaymentSchedule3[[#This Row],[期首
残高]],PaymentSchedule3[[#This Row],[期首
残高]]-PaymentSchedule3[[#This Row],[元金]],0),"")</f>
        <v>0</v>
      </c>
      <c r="K23" s="28">
        <f ca="1">IF(PaymentSchedule3[[#This Row],[支払回数]]&lt;&gt;"",SUM(INDEX(PaymentSchedule3[利息],1,1):PaymentSchedule3[[#This Row],[利息]]),"")</f>
        <v>89.621485965393447</v>
      </c>
      <c r="L23" s="8"/>
      <c r="M23" s="7"/>
      <c r="N23" s="7"/>
      <c r="O23" s="7"/>
    </row>
  </sheetData>
  <mergeCells count="20">
    <mergeCell ref="B9:C9"/>
    <mergeCell ref="B11:D11"/>
    <mergeCell ref="G9:H9"/>
    <mergeCell ref="I9:K9"/>
    <mergeCell ref="I10:K10"/>
    <mergeCell ref="G11:H11"/>
    <mergeCell ref="I11:K11"/>
    <mergeCell ref="B7:D7"/>
    <mergeCell ref="G7:H7"/>
    <mergeCell ref="I7:K7"/>
    <mergeCell ref="G8:H8"/>
    <mergeCell ref="I8:K8"/>
    <mergeCell ref="B8:D8"/>
    <mergeCell ref="G5:H5"/>
    <mergeCell ref="I5:K5"/>
    <mergeCell ref="G6:H6"/>
    <mergeCell ref="I6:K6"/>
    <mergeCell ref="C2:K2"/>
    <mergeCell ref="B5:D5"/>
    <mergeCell ref="B6:D6"/>
  </mergeCells>
  <phoneticPr fontId="31"/>
  <conditionalFormatting sqref="B14:K23">
    <cfRule type="expression" dxfId="22" priority="1">
      <formula>($B14="")+(($D14=0)*($F14=0))</formula>
    </cfRule>
  </conditionalFormatting>
  <dataValidations count="25">
    <dataValidation allowBlank="1" showInputMessage="1" showErrorMessage="1" prompt="支払利息の累計は、この列で自動的に更新されます" sqref="K13" xr:uid="{39FCF65A-8BF2-4A41-956A-9264E8590921}"/>
    <dataValidation allowBlank="1" showInputMessage="1" showErrorMessage="1" prompt="期末残高は、この列で自動的に更新されます" sqref="J13" xr:uid="{9E9FE9EC-8AAF-4F4C-8DD9-0DD4E618C907}"/>
    <dataValidation allowBlank="1" showInputMessage="1" showErrorMessage="1" prompt="利息は、この列で自動的に更新されます" sqref="I13" xr:uid="{46B3C13B-2AD3-488F-B3D3-CDE3BD29EE21}"/>
    <dataValidation allowBlank="1" showInputMessage="1" showErrorMessage="1" prompt="元金は、この列で自動的に更新されます" sqref="H13" xr:uid="{06FC0B54-F6BE-4962-88AF-58C6CF8BFA28}"/>
    <dataValidation allowBlank="1" showInputMessage="1" showErrorMessage="1" prompt="返済総額は、この列で自動的に更新されます" sqref="G13" xr:uid="{879F7196-49CB-4D6D-AF3E-A97252EA5D0E}"/>
    <dataValidation allowBlank="1" showInputMessage="1" showErrorMessage="1" prompt="繰上げ返済額は、この列で自動的に更新されます" sqref="F13" xr:uid="{9319C4EA-8B01-41B2-8CEC-4840852D26BD}"/>
    <dataValidation allowBlank="1" showInputMessage="1" showErrorMessage="1" prompt="返済予定額は、この列で自動的に更新されます" sqref="E13" xr:uid="{AC827F85-C60C-4034-B766-81C176B18CAB}"/>
    <dataValidation allowBlank="1" showInputMessage="1" showErrorMessage="1" prompt="期首残高は、この列で自動的に更新されます" sqref="D13" xr:uid="{2E0465BF-3149-4770-AEF5-578C39256318}"/>
    <dataValidation allowBlank="1" showInputMessage="1" showErrorMessage="1" prompt="支払日は、この列で自動的に更新されます" sqref="C13" xr:uid="{325B9C27-C801-4377-A9FF-2E51A0980179}"/>
    <dataValidation allowBlank="1" showInputMessage="1" showErrorMessage="1" prompt="支払番号は、この列で自動的に更新されます" sqref="B13" xr:uid="{7CD0DAF3-B8F5-4728-9D9A-857ACB918E70}"/>
    <dataValidation allowBlank="1" showInputMessage="1" showErrorMessage="1" prompt="自動的に更新される早期返済額の合計" sqref="I8" xr:uid="{3883319A-5381-4298-8BB5-27FAE8093B26}"/>
    <dataValidation allowBlank="1" showInputMessage="1" showErrorMessage="1" prompt="自動的に更新される実際の返済回数" sqref="I7" xr:uid="{600C4CB5-0E5A-4CEE-BC4A-375DABB3F52A}"/>
    <dataValidation allowBlank="1" showInputMessage="1" showErrorMessage="1" prompt="自動的に更新される返済回数の計画" sqref="I6" xr:uid="{9388C63A-AFBA-4C17-AB2F-0D309F8CB992}"/>
    <dataValidation allowBlank="1" showInputMessage="1" showErrorMessage="1" prompt="自動的に更新される返済予定額" sqref="I5" xr:uid="{F2DD4887-845B-455E-BAEB-57AC02B59F2F}"/>
    <dataValidation allowBlank="1" showInputMessage="1" showErrorMessage="1" prompt="自動的に計算される総利息" sqref="I9" xr:uid="{B6A179D9-4B93-4C7C-810A-F12B7FC8EE4B}"/>
    <dataValidation allowBlank="1" showInputMessage="1" showErrorMessage="1" prompt="このセルに繰上げ返済額を入力します" sqref="E11" xr:uid="{E7BD987D-D7CA-4DBA-99CC-298791804D75}"/>
    <dataValidation allowBlank="1" showInputMessage="1" showErrorMessage="1" prompt="このセルに借入日を入力します" sqref="E9" xr:uid="{FC353A50-0E99-4F96-BF86-15FD00A62E5B}"/>
    <dataValidation allowBlank="1" showInputMessage="1" showErrorMessage="1" prompt="このセルに 1 年間で行う支払回数を入力します" sqref="E8" xr:uid="{6080DD76-3A8E-4C1B-8CE2-553DA61F4240}"/>
    <dataValidation allowBlank="1" showInputMessage="1" showErrorMessage="1" prompt="このセルにローン期間を年数で入力します" sqref="E7" xr:uid="{0397BDA9-9E78-4890-A6B2-28C2D9B7E9A3}"/>
    <dataValidation allowBlank="1" showInputMessage="1" showErrorMessage="1" prompt="このセルに毎年支払う利率を入力します" sqref="E6" xr:uid="{D4A44E56-2418-495E-9BCA-5BCFE5E96E74}"/>
    <dataValidation allowBlank="1" showInputMessage="1" showErrorMessage="1" prompt="このセルに借入金額を入力します" sqref="E5" xr:uid="{A8FD2C6B-0619-4385-9C1B-BB9E89167B95}"/>
    <dataValidation allowBlank="1" showInputMessage="1" showErrorMessage="1" prompt="このセルには、ワークシートのタイトルが入力されます_x000a__x000a_借入の数値をセル E5 から E9 に入力し、繰上げ返済額をセル E11 に入力します。借入集計値をセル I5 から K9 に入力し、貸し手の名前をセル I11 に入力します。_x000a__x000a_支払スケジュール表は自動的に更新されます。_x000a__x000a__x000a_" sqref="C2:K2" xr:uid="{3A360FA2-AC80-4D4C-A182-5949DE831937}"/>
    <dataValidation allowBlank="1" showInputMessage="1" showErrorMessage="1" prompt="このブックでは、総利息と返済総額を計算し、繰上げ返済額のオプションを含めたローン計画書を生成します。_x000a__x000a_このテンプレートの詳細については、セル C2 をご覧ください。_x000a_" sqref="A1" xr:uid="{57860951-A0B7-4EFC-AB61-94C0CE82DCA7}"/>
    <dataValidation allowBlank="1" showInputMessage="1" showErrorMessage="1" prompt="借入の数値をセル E5 から E9 に入力し、繰上げ返済額をセル E11 に入力します。列 E は、それぞれの借入の数値の説明です。支払スケジュール表はセル G4 から始まり、自動的に更新されます。" sqref="B4" xr:uid="{2FD12715-0647-4D3F-BB88-EB7F855973B1}"/>
    <dataValidation allowBlank="1" showInputMessage="1" showErrorMessage="1" prompt="I5 から I9 の借入集計のフィールドは、セル E5 から E9 に入力された数値に基づいて自動的に調整されます。貸し手の名前は I11 に入力します。_x000a__x000a_列 I は、それぞれの数値の説明です。" sqref="G4" xr:uid="{E66544D4-4148-4B97-A686-62F3E8BA6D42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C916AAA-B92E-4B63-85B8-AAE6B615F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66D08-E803-410C-AADE-B689A81EA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5FC484-22E1-46B8-AF82-A10C8B95E9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TM03986974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18" baseType="lpstr">
      <vt:lpstr>ローン計画</vt:lpstr>
      <vt:lpstr>ローン計画!ColumnTitle1</vt:lpstr>
      <vt:lpstr>ローン計画!End_Bal</vt:lpstr>
      <vt:lpstr>ローン計画!ExtraPayments</vt:lpstr>
      <vt:lpstr>ローン計画!InterestRate</vt:lpstr>
      <vt:lpstr>ローン計画!LenderName</vt:lpstr>
      <vt:lpstr>ローン計画!LoanAmount</vt:lpstr>
      <vt:lpstr>ローン計画!LoanPeriod</vt:lpstr>
      <vt:lpstr>ローン計画!LoanStartDate</vt:lpstr>
      <vt:lpstr>ローン計画!PaymentsPerYear</vt:lpstr>
      <vt:lpstr>ローン計画!Print_Area</vt:lpstr>
      <vt:lpstr>ローン計画!Print_Titles</vt:lpstr>
      <vt:lpstr>ローン計画!RowTitleRegion1..E9</vt:lpstr>
      <vt:lpstr>ローン計画!RowTitleRegion2..I7</vt:lpstr>
      <vt:lpstr>ローン計画!RowTitleRegion3..E9</vt:lpstr>
      <vt:lpstr>ローン計画!RowTitleRegion4..H9</vt:lpstr>
      <vt:lpstr>ローン計画!ScheduledNumberOfPayments</vt:lpstr>
      <vt:lpstr>ローン計画!ScheduledPayment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2020-08-04T04:24:44Z</dcterms:created>
  <dcterms:modified xsi:type="dcterms:W3CDTF">2022-09-16T20:39:01Z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